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firstSheet="1" activeTab="1"/>
  </bookViews>
  <sheets>
    <sheet name="ANALISIS PRELIMINAR" sheetId="1" r:id="rId1"/>
    <sheet name="PROPUES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" i="1" l="1"/>
  <c r="AF12" i="1" s="1"/>
  <c r="AD12" i="1"/>
  <c r="AD15" i="1"/>
  <c r="AD18" i="1"/>
  <c r="AD19" i="1"/>
  <c r="AD21" i="1"/>
  <c r="AB15" i="1"/>
  <c r="AA11" i="1"/>
  <c r="AB11" i="1" s="1"/>
  <c r="AC11" i="1" s="1"/>
  <c r="AD11" i="1" s="1"/>
  <c r="AA12" i="1"/>
  <c r="AB12" i="1" s="1"/>
  <c r="AA13" i="1"/>
  <c r="AB13" i="1" s="1"/>
  <c r="AC13" i="1" s="1"/>
  <c r="AD13" i="1" s="1"/>
  <c r="AA14" i="1"/>
  <c r="AB14" i="1" s="1"/>
  <c r="AC14" i="1" s="1"/>
  <c r="AD14" i="1" s="1"/>
  <c r="AA15" i="1"/>
  <c r="AA16" i="1"/>
  <c r="AB16" i="1" s="1"/>
  <c r="AC16" i="1" s="1"/>
  <c r="AD16" i="1" s="1"/>
  <c r="AA17" i="1"/>
  <c r="AB17" i="1" s="1"/>
  <c r="AC17" i="1" s="1"/>
  <c r="AD17" i="1" s="1"/>
  <c r="AA18" i="1"/>
  <c r="AB18" i="1" s="1"/>
  <c r="AA19" i="1"/>
  <c r="AB19" i="1" s="1"/>
  <c r="AA20" i="1"/>
  <c r="AB20" i="1" s="1"/>
  <c r="AC20" i="1" s="1"/>
  <c r="AD20" i="1" s="1"/>
  <c r="AA21" i="1"/>
  <c r="AB21" i="1" s="1"/>
  <c r="AA22" i="1"/>
  <c r="AB22" i="1" s="1"/>
  <c r="AC22" i="1" s="1"/>
  <c r="AD22" i="1" s="1"/>
  <c r="AA10" i="1"/>
  <c r="AB10" i="1" s="1"/>
  <c r="AC10" i="1" s="1"/>
  <c r="AD10" i="1" s="1"/>
  <c r="Y12" i="1"/>
  <c r="Y15" i="1"/>
  <c r="Y18" i="1"/>
  <c r="Y19" i="1"/>
  <c r="Y21" i="1"/>
  <c r="W11" i="1"/>
  <c r="X11" i="1" s="1"/>
  <c r="Y11" i="1" s="1"/>
  <c r="W12" i="1"/>
  <c r="W13" i="1"/>
  <c r="X13" i="1" s="1"/>
  <c r="Y13" i="1" s="1"/>
  <c r="W14" i="1"/>
  <c r="X14" i="1" s="1"/>
  <c r="Y14" i="1" s="1"/>
  <c r="W15" i="1"/>
  <c r="W17" i="1"/>
  <c r="X17" i="1" s="1"/>
  <c r="Y17" i="1" s="1"/>
  <c r="W18" i="1"/>
  <c r="W19" i="1"/>
  <c r="W21" i="1"/>
  <c r="W22" i="1"/>
  <c r="X22" i="1" s="1"/>
  <c r="Y22" i="1" s="1"/>
  <c r="V16" i="1"/>
  <c r="W16" i="1" s="1"/>
  <c r="X16" i="1" s="1"/>
  <c r="Y16" i="1" s="1"/>
  <c r="V20" i="1"/>
  <c r="W20" i="1" s="1"/>
  <c r="X20" i="1" s="1"/>
  <c r="Y20" i="1" s="1"/>
  <c r="V10" i="1"/>
  <c r="W10" i="1" s="1"/>
  <c r="X10" i="1" s="1"/>
  <c r="Y10" i="1" s="1"/>
  <c r="S12" i="1"/>
  <c r="O11" i="1"/>
  <c r="O12" i="1"/>
  <c r="P12" i="1" s="1"/>
  <c r="Q12" i="1" s="1"/>
  <c r="O13" i="1"/>
  <c r="P13" i="1" s="1"/>
  <c r="Q13" i="1" s="1"/>
  <c r="R13" i="1" s="1"/>
  <c r="S13" i="1" s="1"/>
  <c r="O14" i="1"/>
  <c r="P14" i="1" s="1"/>
  <c r="Q14" i="1" s="1"/>
  <c r="R14" i="1" s="1"/>
  <c r="S14" i="1" s="1"/>
  <c r="O15" i="1"/>
  <c r="O16" i="1"/>
  <c r="P16" i="1" s="1"/>
  <c r="Q16" i="1" s="1"/>
  <c r="O17" i="1"/>
  <c r="P17" i="1" s="1"/>
  <c r="Q17" i="1" s="1"/>
  <c r="R17" i="1" s="1"/>
  <c r="S17" i="1" s="1"/>
  <c r="O18" i="1"/>
  <c r="P18" i="1" s="1"/>
  <c r="Q18" i="1" s="1"/>
  <c r="R18" i="1" s="1"/>
  <c r="S18" i="1" s="1"/>
  <c r="O19" i="1"/>
  <c r="O20" i="1"/>
  <c r="P20" i="1" s="1"/>
  <c r="Q20" i="1" s="1"/>
  <c r="O21" i="1"/>
  <c r="P21" i="1" s="1"/>
  <c r="Q21" i="1" s="1"/>
  <c r="R21" i="1" s="1"/>
  <c r="S21" i="1" s="1"/>
  <c r="O22" i="1"/>
  <c r="P22" i="1" s="1"/>
  <c r="Q22" i="1" s="1"/>
  <c r="R22" i="1" s="1"/>
  <c r="S22" i="1" s="1"/>
  <c r="O10" i="1"/>
  <c r="K23" i="1"/>
  <c r="AE22" i="1" l="1"/>
  <c r="AF22" i="1" s="1"/>
  <c r="AE18" i="1"/>
  <c r="AF18" i="1" s="1"/>
  <c r="AE14" i="1"/>
  <c r="AF14" i="1" s="1"/>
  <c r="AE21" i="1"/>
  <c r="AF21" i="1" s="1"/>
  <c r="AE17" i="1"/>
  <c r="AF17" i="1" s="1"/>
  <c r="AE13" i="1"/>
  <c r="AF13" i="1" s="1"/>
  <c r="Y23" i="1"/>
  <c r="R20" i="1"/>
  <c r="R16" i="1"/>
  <c r="P10" i="1"/>
  <c r="Q10" i="1" s="1"/>
  <c r="R10" i="1" s="1"/>
  <c r="P19" i="1"/>
  <c r="Q19" i="1" s="1"/>
  <c r="R19" i="1" s="1"/>
  <c r="P15" i="1"/>
  <c r="Q15" i="1" s="1"/>
  <c r="R15" i="1" s="1"/>
  <c r="P11" i="1"/>
  <c r="Q11" i="1" s="1"/>
  <c r="R11" i="1" s="1"/>
  <c r="S11" i="1" l="1"/>
  <c r="AE11" i="1"/>
  <c r="AF11" i="1" s="1"/>
  <c r="S16" i="1"/>
  <c r="AE16" i="1"/>
  <c r="AF16" i="1" s="1"/>
  <c r="S15" i="1"/>
  <c r="AE15" i="1"/>
  <c r="AF15" i="1" s="1"/>
  <c r="S20" i="1"/>
  <c r="S23" i="1" s="1"/>
  <c r="AE20" i="1"/>
  <c r="AF20" i="1" s="1"/>
  <c r="S19" i="1"/>
  <c r="AE19" i="1"/>
  <c r="AF19" i="1" s="1"/>
  <c r="S10" i="1"/>
  <c r="AE10" i="1"/>
  <c r="AF10" i="1" s="1"/>
  <c r="AF23" i="1" l="1"/>
</calcChain>
</file>

<file path=xl/sharedStrings.xml><?xml version="1.0" encoding="utf-8"?>
<sst xmlns="http://schemas.openxmlformats.org/spreadsheetml/2006/main" count="148" uniqueCount="81">
  <si>
    <t>ITEM</t>
  </si>
  <si>
    <t>DESCRIPCIÓN</t>
  </si>
  <si>
    <t>PRECIO TECHO DE REFERENCIA</t>
  </si>
  <si>
    <t>E.S.E HOSPITAL ROSARIO PUMAREJO DE LOPEZ</t>
  </si>
  <si>
    <t xml:space="preserve">NIT: 892399994-5 </t>
  </si>
  <si>
    <t>ANALISIS DE MERCADO</t>
  </si>
  <si>
    <t>OBJETO:</t>
  </si>
  <si>
    <t>FECHA:</t>
  </si>
  <si>
    <t>01 DE ENERO DE 2024</t>
  </si>
  <si>
    <t>2: PRECIOS REFERENCIAS SECOP</t>
  </si>
  <si>
    <t>Entidad Contratante</t>
  </si>
  <si>
    <t>Objeto</t>
  </si>
  <si>
    <t>Valor del Contrato</t>
  </si>
  <si>
    <t>Fecha</t>
  </si>
  <si>
    <t xml:space="preserve">Plazo Ejecucion </t>
  </si>
  <si>
    <t>Link</t>
  </si>
  <si>
    <t>Numero del Proceso</t>
  </si>
  <si>
    <t>DIANA CAROLINA RODRIGUEZ RODRIGUEZ</t>
  </si>
  <si>
    <t>Asesora Juridica Externa</t>
  </si>
  <si>
    <t>CESAR ENRIQUE CARRILLO URBINA</t>
  </si>
  <si>
    <t>https://community.secop.gov.co/Public/Tendering/ContractNoticeManagement/Index?currentLanguage=es-CO&amp;Page=login&amp;Country=CO&amp;SkinName=CCE</t>
  </si>
  <si>
    <t>ESE HOSPITAL ROSARIO PUMAREJO DE LÓPEZ.</t>
  </si>
  <si>
    <t>PRECIO HISTORICO</t>
  </si>
  <si>
    <t>NECESIDAD</t>
  </si>
  <si>
    <t>Puesto 24 horas – acceso principal a urgencias - Transversal 18</t>
  </si>
  <si>
    <t>Puesto 24 horas – portería peatonal de urgencias</t>
  </si>
  <si>
    <t>Puesto 12 horas – acceso principal peatonal a consulta externa</t>
  </si>
  <si>
    <t>Puesto 24 horas entrada a hospitalización – sector ascensor</t>
  </si>
  <si>
    <t>Puesto 24 horas – Área de consulta externa, laboratorio y banco de sangre</t>
  </si>
  <si>
    <t xml:space="preserve">Puesto 12 horas – Área de Unidad de Salud Mental </t>
  </si>
  <si>
    <t>Puesto 24 horas –Entrada Vehículos Área Administrativa</t>
  </si>
  <si>
    <t>Puesto 24 horas – Torre Hospitalización</t>
  </si>
  <si>
    <t>Puesto 12 horas Área Administrativa</t>
  </si>
  <si>
    <t>Puesto móvil 12 horas – Parqueadero ingresos administrativo</t>
  </si>
  <si>
    <t>Puesto 24 horas – Ingreso almacén, cocina, mantenimiento y lavandería</t>
  </si>
  <si>
    <t>Puesto fijo 12 horas – Urgencias Pediátricas contiguo USM</t>
  </si>
  <si>
    <t>Puesto fijo 24 horas – Urgencias Nueva</t>
  </si>
  <si>
    <t>Con Arma 24 Horas</t>
  </si>
  <si>
    <t>Sin Arma 24 Horas</t>
  </si>
  <si>
    <t>Sin Arma 12 Horas</t>
  </si>
  <si>
    <t>Sin arma 24 Horas</t>
  </si>
  <si>
    <t>CANT</t>
  </si>
  <si>
    <t>COSTO DIRECTO</t>
  </si>
  <si>
    <t>COSTO INDIRECTO</t>
  </si>
  <si>
    <t>SUBTOTAL</t>
  </si>
  <si>
    <t>BASE GRAVABLE</t>
  </si>
  <si>
    <t>IVA</t>
  </si>
  <si>
    <t>VALOR TOTAL</t>
  </si>
  <si>
    <t>CARIMAR LTDA</t>
  </si>
  <si>
    <t>SEGURO DE VIDA</t>
  </si>
  <si>
    <t>AYS</t>
  </si>
  <si>
    <t>CONSTO DEL SERVICIO</t>
  </si>
  <si>
    <t>AIU</t>
  </si>
  <si>
    <t>TARIFA OFICIAL MENSUAL</t>
  </si>
  <si>
    <t>TARIFA OFICIAL TOTAL</t>
  </si>
  <si>
    <t>COSTOS</t>
  </si>
  <si>
    <t>VALOR TOTAL MES</t>
  </si>
  <si>
    <t>SEVIN</t>
  </si>
  <si>
    <t>COSTO</t>
  </si>
  <si>
    <t>BASE IVA</t>
  </si>
  <si>
    <t>VALOR MES U/N</t>
  </si>
  <si>
    <t>CAXAR</t>
  </si>
  <si>
    <t>SUB TOTAL</t>
  </si>
  <si>
    <t>BASE PARA IVA</t>
  </si>
  <si>
    <t>IVA 19%</t>
  </si>
  <si>
    <t>VALOR UNITARIO</t>
  </si>
  <si>
    <t>TOTAL SERVICIO CON IVA</t>
  </si>
  <si>
    <t>VALOR UNITARIO INCLUIDO IVA</t>
  </si>
  <si>
    <t>VALOR TOTAL INCLUIDO IVA</t>
  </si>
  <si>
    <t>CO1.PCCNTR.4361443</t>
  </si>
  <si>
    <t>PRESTAR LOS SERVICIOS DE VIGILANCIA Y SEGURIDAD PRIVADA EN LAS UNIDADES INTERMEDIAS CENTROS DE SALUD Y VIGILANCIA HUMANA EN LA UNIDAD INTERMEDIA VIII ESTAPA DEL JORDAN, UNIDAD DEL SUR, UNIDAD PICALEÑA, UNIDAD HOSPITAL SAN FRANCISCO Y UNIDAD DE SALUD DE IBAGUE USI ESE</t>
  </si>
  <si>
    <t>UNIDAD DE SALUD DE IBAGUE U.S.I. - E.S.E.</t>
  </si>
  <si>
    <t>3 (Meses)</t>
  </si>
  <si>
    <t>HOSPITAL SAN JUAN DE DIOS DE HONDA ESE</t>
  </si>
  <si>
    <t>CO1.PCCNTR.4358025</t>
  </si>
  <si>
    <t>SERVICIO DE VIGILANCIA PRIVADA PARA EL HOSPITAL SAN JUAN DE DIOS DE HONDA E.S.E.</t>
  </si>
  <si>
    <t>842 - 2023</t>
  </si>
  <si>
    <t>CONTRATAR EL SERVICIO DE VIGILANCIA PRIVADA A LAS INSTALACIONES, VALORES, BIENES Y TERCEROS DE LA E.S.E. HOSPITAL ROSARIO PUMAREJO DE LÓPEZ</t>
  </si>
  <si>
    <t>HASTA EL 31 DE DICIEMBRE DE 2023</t>
  </si>
  <si>
    <t>NOTA: Para este proceso de contratacion se invitó a cotizar a: CARIMAR LTDA - EMPRESA DE VIGILANCIA Y SEGURIDAD PRIVADA, SEGURIDAD Y VIGILANCIA INDUSTRIAL COMERCIAL Y BANCARIA SEVIN LTDA, VIGILANCIA Y SEGURIDAD ELECTRONICA CAXAR LTDA, de las cuales respondieron la invitación CARIMAR LTDA - EMPRESA DE VIGILANCIA Y SEGURIDAD PRIVADA, SEGURIDAD Y VIGILANCIA INDUSTRIAL COMERCIAL Y BANCARIA SEVIN LTDA, VIGILANCIA Y SEGURIDAD ELECTRONICA CAXAR LTDA; Ahora bien,observando las cotizaciones presentadas, se establece que para suplir la presente necesidad se debera contar con una disponibilidad presupuestal de un valor de $ 194.400.000.</t>
  </si>
  <si>
    <t>Jefe de la Oficina Asesora Juridica y de Control Interno Disciplinario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</si>
</sst>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Arial Narrow"/>
      <family val="2"/>
    </font>
    <font>
      <b/>
      <sz val="6"/>
      <color rgb="FF000000"/>
      <name val="Arial Narrow"/>
      <family val="2"/>
    </font>
    <font>
      <b/>
      <sz val="6"/>
      <color theme="1"/>
      <name val="Arial Narrow"/>
      <family val="2"/>
    </font>
    <font>
      <sz val="6"/>
      <color rgb="FF000000"/>
      <name val="Arial Narrow"/>
      <family val="2"/>
    </font>
    <font>
      <u/>
      <sz val="6"/>
      <color theme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9" xfId="1" applyNumberFormat="1" applyFont="1" applyBorder="1" applyAlignment="1">
      <alignment vertical="center" wrapText="1"/>
    </xf>
    <xf numFmtId="164" fontId="5" fillId="0" borderId="1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/>
    </xf>
    <xf numFmtId="0" fontId="6" fillId="0" borderId="4" xfId="0" applyFont="1" applyBorder="1" applyAlignment="1">
      <alignment horizontal="justify" vertical="center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4" fillId="0" borderId="10" xfId="1" applyNumberFormat="1" applyFont="1" applyBorder="1" applyAlignment="1">
      <alignment vertical="center" wrapText="1"/>
    </xf>
    <xf numFmtId="164" fontId="4" fillId="0" borderId="13" xfId="1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center"/>
    </xf>
    <xf numFmtId="3" fontId="3" fillId="0" borderId="17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14" fontId="3" fillId="0" borderId="17" xfId="0" applyNumberFormat="1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0" fontId="7" fillId="0" borderId="21" xfId="2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4" fontId="6" fillId="0" borderId="11" xfId="1" applyNumberFormat="1" applyFont="1" applyBorder="1" applyAlignment="1">
      <alignment horizontal="center" vertical="center" wrapText="1"/>
    </xf>
    <xf numFmtId="164" fontId="6" fillId="0" borderId="12" xfId="1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0" borderId="12" xfId="2" applyFont="1" applyBorder="1" applyAlignment="1"/>
    <xf numFmtId="0" fontId="3" fillId="0" borderId="12" xfId="0" applyFont="1" applyBorder="1"/>
    <xf numFmtId="0" fontId="3" fillId="0" borderId="13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1" Type="http://schemas.openxmlformats.org/officeDocument/2006/relationships/hyperlink" Target="https://community.secop.gov.co/Public/Tendering/ContractNoticeManagement/Index?currentLanguage=es-CO&amp;Page=login&amp;Country=CO&amp;SkinName=C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3"/>
  <sheetViews>
    <sheetView topLeftCell="A10" zoomScaleNormal="100" workbookViewId="0">
      <selection activeCell="D38" sqref="D38:AF38"/>
    </sheetView>
  </sheetViews>
  <sheetFormatPr baseColWidth="10" defaultColWidth="11.44140625" defaultRowHeight="7.8" x14ac:dyDescent="0.3"/>
  <cols>
    <col min="1" max="1" width="11.44140625" style="1"/>
    <col min="2" max="2" width="5" style="1" customWidth="1"/>
    <col min="3" max="3" width="44.109375" style="14" customWidth="1"/>
    <col min="4" max="4" width="5.88671875" style="1" customWidth="1"/>
    <col min="5" max="5" width="12.109375" style="1" customWidth="1"/>
    <col min="6" max="6" width="10" style="1" customWidth="1"/>
    <col min="7" max="7" width="9.88671875" style="1" customWidth="1"/>
    <col min="8" max="8" width="10" style="1" customWidth="1"/>
    <col min="9" max="9" width="10.6640625" style="1" customWidth="1"/>
    <col min="10" max="10" width="9.6640625" style="1" customWidth="1"/>
    <col min="11" max="11" width="11.5546875" style="1" customWidth="1"/>
    <col min="12" max="12" width="8.88671875" style="1" customWidth="1"/>
    <col min="13" max="13" width="6.44140625" style="1" customWidth="1"/>
    <col min="14" max="14" width="8" style="1" customWidth="1"/>
    <col min="15" max="15" width="7.6640625" style="1" customWidth="1"/>
    <col min="16" max="16" width="8.33203125" style="1" customWidth="1"/>
    <col min="17" max="17" width="7.5546875" style="1" customWidth="1"/>
    <col min="18" max="18" width="8.6640625" style="1" customWidth="1"/>
    <col min="19" max="19" width="10.6640625" style="1" customWidth="1"/>
    <col min="20" max="20" width="7.88671875" style="1" customWidth="1"/>
    <col min="21" max="21" width="7.109375" style="1" customWidth="1"/>
    <col min="22" max="22" width="8.33203125" style="1" customWidth="1"/>
    <col min="23" max="23" width="8.44140625" style="1" customWidth="1"/>
    <col min="24" max="24" width="8.5546875" style="1" customWidth="1"/>
    <col min="25" max="25" width="11.88671875" style="1" customWidth="1"/>
    <col min="26" max="26" width="11.6640625" style="1" customWidth="1"/>
    <col min="27" max="27" width="9.44140625" style="1" customWidth="1"/>
    <col min="28" max="29" width="8.5546875" style="1" customWidth="1"/>
    <col min="30" max="30" width="12.33203125" style="1" customWidth="1"/>
    <col min="31" max="31" width="9" style="1" customWidth="1"/>
    <col min="32" max="32" width="12.6640625" style="1" customWidth="1"/>
    <col min="33" max="16384" width="11.44140625" style="1"/>
  </cols>
  <sheetData>
    <row r="1" spans="2:32" ht="9" thickBot="1" x14ac:dyDescent="0.3">
      <c r="B1" s="13"/>
    </row>
    <row r="2" spans="2:32" ht="12.6" customHeight="1" x14ac:dyDescent="0.25">
      <c r="B2" s="99" t="s">
        <v>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1"/>
    </row>
    <row r="3" spans="2:32" ht="12.6" customHeight="1" x14ac:dyDescent="0.25">
      <c r="B3" s="39" t="s">
        <v>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/>
    </row>
    <row r="4" spans="2:32" ht="12.6" customHeight="1" x14ac:dyDescent="0.25">
      <c r="B4" s="39" t="s">
        <v>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1"/>
    </row>
    <row r="5" spans="2:32" ht="12.6" customHeight="1" x14ac:dyDescent="0.3">
      <c r="B5" s="110" t="s">
        <v>6</v>
      </c>
      <c r="C5" s="111"/>
      <c r="D5" s="111" t="s">
        <v>77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6"/>
    </row>
    <row r="6" spans="2:32" ht="12.6" customHeight="1" x14ac:dyDescent="0.25">
      <c r="B6" s="110" t="s">
        <v>7</v>
      </c>
      <c r="C6" s="111"/>
      <c r="D6" s="111" t="s">
        <v>8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6"/>
    </row>
    <row r="7" spans="2:32" ht="12.6" customHeight="1" thickBot="1" x14ac:dyDescent="0.3">
      <c r="B7" s="110"/>
      <c r="C7" s="111"/>
      <c r="D7" s="111"/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3"/>
    </row>
    <row r="8" spans="2:32" ht="20.25" customHeight="1" x14ac:dyDescent="0.3">
      <c r="B8" s="104" t="s">
        <v>0</v>
      </c>
      <c r="C8" s="105" t="s">
        <v>1</v>
      </c>
      <c r="D8" s="105" t="s">
        <v>41</v>
      </c>
      <c r="E8" s="109" t="s">
        <v>23</v>
      </c>
      <c r="F8" s="106" t="s">
        <v>22</v>
      </c>
      <c r="G8" s="107"/>
      <c r="H8" s="107"/>
      <c r="I8" s="107"/>
      <c r="J8" s="107"/>
      <c r="K8" s="108"/>
      <c r="L8" s="99" t="s">
        <v>48</v>
      </c>
      <c r="M8" s="100"/>
      <c r="N8" s="100"/>
      <c r="O8" s="100"/>
      <c r="P8" s="100"/>
      <c r="Q8" s="100"/>
      <c r="R8" s="100"/>
      <c r="S8" s="101"/>
      <c r="T8" s="99" t="s">
        <v>57</v>
      </c>
      <c r="U8" s="100"/>
      <c r="V8" s="100"/>
      <c r="W8" s="100"/>
      <c r="X8" s="100"/>
      <c r="Y8" s="101"/>
      <c r="Z8" s="99" t="s">
        <v>61</v>
      </c>
      <c r="AA8" s="100"/>
      <c r="AB8" s="100"/>
      <c r="AC8" s="100"/>
      <c r="AD8" s="101"/>
      <c r="AE8" s="114" t="s">
        <v>2</v>
      </c>
      <c r="AF8" s="115"/>
    </row>
    <row r="9" spans="2:32" ht="23.4" x14ac:dyDescent="0.3">
      <c r="B9" s="104"/>
      <c r="C9" s="105"/>
      <c r="D9" s="105"/>
      <c r="E9" s="109"/>
      <c r="F9" s="11" t="s">
        <v>42</v>
      </c>
      <c r="G9" s="7" t="s">
        <v>43</v>
      </c>
      <c r="H9" s="7" t="s">
        <v>44</v>
      </c>
      <c r="I9" s="7" t="s">
        <v>45</v>
      </c>
      <c r="J9" s="7" t="s">
        <v>46</v>
      </c>
      <c r="K9" s="12" t="s">
        <v>47</v>
      </c>
      <c r="L9" s="11" t="s">
        <v>55</v>
      </c>
      <c r="M9" s="7" t="s">
        <v>49</v>
      </c>
      <c r="N9" s="7" t="s">
        <v>50</v>
      </c>
      <c r="O9" s="7" t="s">
        <v>51</v>
      </c>
      <c r="P9" s="7" t="s">
        <v>52</v>
      </c>
      <c r="Q9" s="7" t="s">
        <v>46</v>
      </c>
      <c r="R9" s="7" t="s">
        <v>53</v>
      </c>
      <c r="S9" s="19" t="s">
        <v>54</v>
      </c>
      <c r="T9" s="30" t="s">
        <v>58</v>
      </c>
      <c r="U9" s="24" t="s">
        <v>50</v>
      </c>
      <c r="V9" s="24" t="s">
        <v>59</v>
      </c>
      <c r="W9" s="24" t="s">
        <v>46</v>
      </c>
      <c r="X9" s="24" t="s">
        <v>60</v>
      </c>
      <c r="Y9" s="19" t="s">
        <v>56</v>
      </c>
      <c r="Z9" s="11" t="s">
        <v>62</v>
      </c>
      <c r="AA9" s="7" t="s">
        <v>63</v>
      </c>
      <c r="AB9" s="7" t="s">
        <v>64</v>
      </c>
      <c r="AC9" s="7" t="s">
        <v>65</v>
      </c>
      <c r="AD9" s="12" t="s">
        <v>66</v>
      </c>
      <c r="AE9" s="11" t="s">
        <v>67</v>
      </c>
      <c r="AF9" s="12" t="s">
        <v>68</v>
      </c>
    </row>
    <row r="10" spans="2:32" ht="12.6" customHeight="1" x14ac:dyDescent="0.3">
      <c r="B10" s="11">
        <v>1</v>
      </c>
      <c r="C10" s="23" t="s">
        <v>24</v>
      </c>
      <c r="D10" s="21">
        <v>1</v>
      </c>
      <c r="E10" s="26" t="s">
        <v>37</v>
      </c>
      <c r="F10" s="27">
        <v>10514850</v>
      </c>
      <c r="G10" s="22">
        <v>1051485</v>
      </c>
      <c r="H10" s="22">
        <v>11566335</v>
      </c>
      <c r="I10" s="22">
        <v>1156634</v>
      </c>
      <c r="J10" s="22">
        <v>219760</v>
      </c>
      <c r="K10" s="28">
        <v>11786095</v>
      </c>
      <c r="L10" s="4">
        <v>10509600</v>
      </c>
      <c r="M10" s="3">
        <v>1500</v>
      </c>
      <c r="N10" s="3">
        <v>1051110</v>
      </c>
      <c r="O10" s="3">
        <f>L10+M10+N10</f>
        <v>11562210</v>
      </c>
      <c r="P10" s="3">
        <f>O10*10%</f>
        <v>1156221</v>
      </c>
      <c r="Q10" s="3">
        <f>P10*19%</f>
        <v>219681.99</v>
      </c>
      <c r="R10" s="3">
        <f>O10+Q10</f>
        <v>11781891.99</v>
      </c>
      <c r="S10" s="20">
        <f>D10*R10</f>
        <v>11781891.99</v>
      </c>
      <c r="T10" s="8">
        <v>10557165</v>
      </c>
      <c r="U10" s="25">
        <v>1055717</v>
      </c>
      <c r="V10" s="25">
        <f>T10*11%</f>
        <v>1161288.1499999999</v>
      </c>
      <c r="W10" s="25">
        <f>V10*19%</f>
        <v>220644.74849999999</v>
      </c>
      <c r="X10" s="25">
        <f>T10+U10+W10</f>
        <v>11833526.748500001</v>
      </c>
      <c r="Y10" s="20">
        <f>D10*X10</f>
        <v>11833526.748500001</v>
      </c>
      <c r="Z10" s="4">
        <v>11560560</v>
      </c>
      <c r="AA10" s="3">
        <f>Z10*10%</f>
        <v>1156056</v>
      </c>
      <c r="AB10" s="3">
        <f>AA10*19%</f>
        <v>219650.64</v>
      </c>
      <c r="AC10" s="3">
        <f>Z10+AB10</f>
        <v>11780210.640000001</v>
      </c>
      <c r="AD10" s="34">
        <f>D10*AC10</f>
        <v>11780210.640000001</v>
      </c>
      <c r="AE10" s="6">
        <f>AVERAGE(R10,X10,AC10)</f>
        <v>11798543.126166666</v>
      </c>
      <c r="AF10" s="5">
        <f>D10*AE10</f>
        <v>11798543.126166666</v>
      </c>
    </row>
    <row r="11" spans="2:32" ht="12.6" customHeight="1" x14ac:dyDescent="0.3">
      <c r="B11" s="11">
        <v>2</v>
      </c>
      <c r="C11" s="23" t="s">
        <v>25</v>
      </c>
      <c r="D11" s="21">
        <v>1</v>
      </c>
      <c r="E11" s="26" t="s">
        <v>38</v>
      </c>
      <c r="F11" s="27">
        <v>10514850</v>
      </c>
      <c r="G11" s="22">
        <v>841188</v>
      </c>
      <c r="H11" s="22">
        <v>11356038</v>
      </c>
      <c r="I11" s="22">
        <v>1135604</v>
      </c>
      <c r="J11" s="22">
        <v>215765</v>
      </c>
      <c r="K11" s="28">
        <v>11571803</v>
      </c>
      <c r="L11" s="4">
        <v>10509600</v>
      </c>
      <c r="M11" s="3">
        <v>1500</v>
      </c>
      <c r="N11" s="3">
        <v>840888</v>
      </c>
      <c r="O11" s="3">
        <f t="shared" ref="O11:O22" si="0">L11+M11+N11</f>
        <v>11351988</v>
      </c>
      <c r="P11" s="3">
        <f t="shared" ref="P11:P22" si="1">O11*10%</f>
        <v>1135198.8</v>
      </c>
      <c r="Q11" s="3">
        <f t="shared" ref="Q11:Q22" si="2">P11*19%</f>
        <v>215687.772</v>
      </c>
      <c r="R11" s="3">
        <f t="shared" ref="R11:R22" si="3">O11+Q11</f>
        <v>11567675.772</v>
      </c>
      <c r="S11" s="20">
        <f t="shared" ref="S11:S22" si="4">D11*R11</f>
        <v>11567675.772</v>
      </c>
      <c r="T11" s="8">
        <v>10557165</v>
      </c>
      <c r="U11" s="25">
        <v>844573</v>
      </c>
      <c r="V11" s="25">
        <v>1140174</v>
      </c>
      <c r="W11" s="25">
        <f t="shared" ref="W11:W22" si="5">V11*19%</f>
        <v>216633.06</v>
      </c>
      <c r="X11" s="25">
        <f t="shared" ref="X11:X22" si="6">T11+U11+W11</f>
        <v>11618371.060000001</v>
      </c>
      <c r="Y11" s="20">
        <f t="shared" ref="Y11:Y22" si="7">D11*X11</f>
        <v>11618371.060000001</v>
      </c>
      <c r="Z11" s="4">
        <v>11350368</v>
      </c>
      <c r="AA11" s="3">
        <f t="shared" ref="AA11:AA22" si="8">Z11*10%</f>
        <v>1135036.8</v>
      </c>
      <c r="AB11" s="3">
        <f t="shared" ref="AB11:AB22" si="9">AA11*19%</f>
        <v>215656.992</v>
      </c>
      <c r="AC11" s="3">
        <f t="shared" ref="AC11:AC22" si="10">Z11+AB11</f>
        <v>11566024.992000001</v>
      </c>
      <c r="AD11" s="34">
        <f t="shared" ref="AD11:AD22" si="11">D11*AC11</f>
        <v>11566024.992000001</v>
      </c>
      <c r="AE11" s="6">
        <f t="shared" ref="AE11:AE22" si="12">AVERAGE(R11,X11,AC11)</f>
        <v>11584023.941333333</v>
      </c>
      <c r="AF11" s="5">
        <f t="shared" ref="AF11:AF22" si="13">D11*AE11</f>
        <v>11584023.941333333</v>
      </c>
    </row>
    <row r="12" spans="2:32" ht="12.6" customHeight="1" x14ac:dyDescent="0.3">
      <c r="B12" s="11">
        <v>3</v>
      </c>
      <c r="C12" s="23" t="s">
        <v>26</v>
      </c>
      <c r="D12" s="21">
        <v>1</v>
      </c>
      <c r="E12" s="26" t="s">
        <v>39</v>
      </c>
      <c r="F12" s="27">
        <v>4709278</v>
      </c>
      <c r="G12" s="22">
        <v>376742</v>
      </c>
      <c r="H12" s="22">
        <v>5086020</v>
      </c>
      <c r="I12" s="22">
        <v>508502</v>
      </c>
      <c r="J12" s="22">
        <v>96634</v>
      </c>
      <c r="K12" s="28">
        <v>5182655</v>
      </c>
      <c r="L12" s="4">
        <v>4705778</v>
      </c>
      <c r="M12" s="3">
        <v>672</v>
      </c>
      <c r="N12" s="3">
        <v>376516</v>
      </c>
      <c r="O12" s="3">
        <f t="shared" si="0"/>
        <v>5082966</v>
      </c>
      <c r="P12" s="3">
        <f t="shared" si="1"/>
        <v>508296.60000000003</v>
      </c>
      <c r="Q12" s="3">
        <f t="shared" si="2"/>
        <v>96576.354000000007</v>
      </c>
      <c r="R12" s="3">
        <v>5179543</v>
      </c>
      <c r="S12" s="20">
        <f t="shared" si="4"/>
        <v>5179543</v>
      </c>
      <c r="T12" s="8">
        <v>4709278</v>
      </c>
      <c r="U12" s="25">
        <v>376742</v>
      </c>
      <c r="V12" s="25">
        <v>508602</v>
      </c>
      <c r="W12" s="25">
        <f t="shared" si="5"/>
        <v>96634.38</v>
      </c>
      <c r="X12" s="25">
        <v>5182655</v>
      </c>
      <c r="Y12" s="20">
        <f t="shared" si="7"/>
        <v>5182655</v>
      </c>
      <c r="Z12" s="4">
        <v>5082241</v>
      </c>
      <c r="AA12" s="3">
        <f t="shared" si="8"/>
        <v>508224.10000000003</v>
      </c>
      <c r="AB12" s="3">
        <f t="shared" si="9"/>
        <v>96562.579000000012</v>
      </c>
      <c r="AC12" s="3">
        <v>5178803</v>
      </c>
      <c r="AD12" s="34">
        <f t="shared" si="11"/>
        <v>5178803</v>
      </c>
      <c r="AE12" s="6">
        <f t="shared" si="12"/>
        <v>5180333.666666667</v>
      </c>
      <c r="AF12" s="5">
        <f t="shared" si="13"/>
        <v>5180333.666666667</v>
      </c>
    </row>
    <row r="13" spans="2:32" ht="12.6" customHeight="1" x14ac:dyDescent="0.3">
      <c r="B13" s="11">
        <v>4</v>
      </c>
      <c r="C13" s="23" t="s">
        <v>27</v>
      </c>
      <c r="D13" s="21">
        <v>1</v>
      </c>
      <c r="E13" s="26" t="s">
        <v>38</v>
      </c>
      <c r="F13" s="27">
        <v>10514850</v>
      </c>
      <c r="G13" s="22">
        <v>841188</v>
      </c>
      <c r="H13" s="22">
        <v>11356038</v>
      </c>
      <c r="I13" s="22">
        <v>1135604</v>
      </c>
      <c r="J13" s="22">
        <v>215765</v>
      </c>
      <c r="K13" s="28">
        <v>11571803</v>
      </c>
      <c r="L13" s="4">
        <v>10509600</v>
      </c>
      <c r="M13" s="3">
        <v>1500</v>
      </c>
      <c r="N13" s="3">
        <v>840888</v>
      </c>
      <c r="O13" s="3">
        <f t="shared" si="0"/>
        <v>11351988</v>
      </c>
      <c r="P13" s="3">
        <f t="shared" si="1"/>
        <v>1135198.8</v>
      </c>
      <c r="Q13" s="3">
        <f t="shared" si="2"/>
        <v>215687.772</v>
      </c>
      <c r="R13" s="3">
        <f t="shared" si="3"/>
        <v>11567675.772</v>
      </c>
      <c r="S13" s="20">
        <f t="shared" si="4"/>
        <v>11567675.772</v>
      </c>
      <c r="T13" s="8">
        <v>10557165</v>
      </c>
      <c r="U13" s="25">
        <v>844573</v>
      </c>
      <c r="V13" s="25">
        <v>1140174</v>
      </c>
      <c r="W13" s="25">
        <f t="shared" si="5"/>
        <v>216633.06</v>
      </c>
      <c r="X13" s="25">
        <f t="shared" si="6"/>
        <v>11618371.060000001</v>
      </c>
      <c r="Y13" s="20">
        <f t="shared" si="7"/>
        <v>11618371.060000001</v>
      </c>
      <c r="Z13" s="4">
        <v>11350368</v>
      </c>
      <c r="AA13" s="3">
        <f t="shared" si="8"/>
        <v>1135036.8</v>
      </c>
      <c r="AB13" s="3">
        <f t="shared" si="9"/>
        <v>215656.992</v>
      </c>
      <c r="AC13" s="3">
        <f t="shared" si="10"/>
        <v>11566024.992000001</v>
      </c>
      <c r="AD13" s="34">
        <f t="shared" si="11"/>
        <v>11566024.992000001</v>
      </c>
      <c r="AE13" s="6">
        <f t="shared" si="12"/>
        <v>11584023.941333333</v>
      </c>
      <c r="AF13" s="5">
        <f t="shared" si="13"/>
        <v>11584023.941333333</v>
      </c>
    </row>
    <row r="14" spans="2:32" ht="12.6" customHeight="1" x14ac:dyDescent="0.3">
      <c r="B14" s="11">
        <v>5</v>
      </c>
      <c r="C14" s="23" t="s">
        <v>28</v>
      </c>
      <c r="D14" s="21">
        <v>1</v>
      </c>
      <c r="E14" s="26" t="s">
        <v>40</v>
      </c>
      <c r="F14" s="27">
        <v>10514850</v>
      </c>
      <c r="G14" s="22">
        <v>841188</v>
      </c>
      <c r="H14" s="22">
        <v>11356038</v>
      </c>
      <c r="I14" s="22">
        <v>1135604</v>
      </c>
      <c r="J14" s="22">
        <v>215765</v>
      </c>
      <c r="K14" s="28">
        <v>11571803</v>
      </c>
      <c r="L14" s="4">
        <v>10509600</v>
      </c>
      <c r="M14" s="3">
        <v>1500</v>
      </c>
      <c r="N14" s="3">
        <v>840888</v>
      </c>
      <c r="O14" s="3">
        <f t="shared" si="0"/>
        <v>11351988</v>
      </c>
      <c r="P14" s="3">
        <f t="shared" si="1"/>
        <v>1135198.8</v>
      </c>
      <c r="Q14" s="3">
        <f t="shared" si="2"/>
        <v>215687.772</v>
      </c>
      <c r="R14" s="3">
        <f t="shared" si="3"/>
        <v>11567675.772</v>
      </c>
      <c r="S14" s="20">
        <f t="shared" si="4"/>
        <v>11567675.772</v>
      </c>
      <c r="T14" s="8">
        <v>10557165</v>
      </c>
      <c r="U14" s="25">
        <v>844573</v>
      </c>
      <c r="V14" s="25">
        <v>1140174</v>
      </c>
      <c r="W14" s="25">
        <f t="shared" si="5"/>
        <v>216633.06</v>
      </c>
      <c r="X14" s="25">
        <f t="shared" si="6"/>
        <v>11618371.060000001</v>
      </c>
      <c r="Y14" s="20">
        <f t="shared" si="7"/>
        <v>11618371.060000001</v>
      </c>
      <c r="Z14" s="4">
        <v>11350368</v>
      </c>
      <c r="AA14" s="3">
        <f t="shared" si="8"/>
        <v>1135036.8</v>
      </c>
      <c r="AB14" s="3">
        <f t="shared" si="9"/>
        <v>215656.992</v>
      </c>
      <c r="AC14" s="3">
        <f t="shared" si="10"/>
        <v>11566024.992000001</v>
      </c>
      <c r="AD14" s="34">
        <f t="shared" si="11"/>
        <v>11566024.992000001</v>
      </c>
      <c r="AE14" s="6">
        <f t="shared" si="12"/>
        <v>11584023.941333333</v>
      </c>
      <c r="AF14" s="5">
        <f t="shared" si="13"/>
        <v>11584023.941333333</v>
      </c>
    </row>
    <row r="15" spans="2:32" ht="12.6" customHeight="1" x14ac:dyDescent="0.3">
      <c r="B15" s="11">
        <v>6</v>
      </c>
      <c r="C15" s="23" t="s">
        <v>29</v>
      </c>
      <c r="D15" s="21">
        <v>1</v>
      </c>
      <c r="E15" s="26" t="s">
        <v>39</v>
      </c>
      <c r="F15" s="27">
        <v>4709278</v>
      </c>
      <c r="G15" s="22">
        <v>376742</v>
      </c>
      <c r="H15" s="22">
        <v>5086020</v>
      </c>
      <c r="I15" s="22">
        <v>508602</v>
      </c>
      <c r="J15" s="22">
        <v>96634</v>
      </c>
      <c r="K15" s="28">
        <v>5182655</v>
      </c>
      <c r="L15" s="4">
        <v>4705778</v>
      </c>
      <c r="M15" s="3">
        <v>672</v>
      </c>
      <c r="N15" s="3">
        <v>376516</v>
      </c>
      <c r="O15" s="3">
        <f t="shared" si="0"/>
        <v>5082966</v>
      </c>
      <c r="P15" s="3">
        <f t="shared" si="1"/>
        <v>508296.60000000003</v>
      </c>
      <c r="Q15" s="3">
        <f t="shared" si="2"/>
        <v>96576.354000000007</v>
      </c>
      <c r="R15" s="3">
        <f t="shared" si="3"/>
        <v>5179542.3540000003</v>
      </c>
      <c r="S15" s="20">
        <f t="shared" si="4"/>
        <v>5179542.3540000003</v>
      </c>
      <c r="T15" s="8">
        <v>4709278</v>
      </c>
      <c r="U15" s="25">
        <v>376742</v>
      </c>
      <c r="V15" s="25">
        <v>508602</v>
      </c>
      <c r="W15" s="25">
        <f t="shared" si="5"/>
        <v>96634.38</v>
      </c>
      <c r="X15" s="25">
        <v>5182655</v>
      </c>
      <c r="Y15" s="20">
        <f t="shared" si="7"/>
        <v>5182655</v>
      </c>
      <c r="Z15" s="4">
        <v>5082241</v>
      </c>
      <c r="AA15" s="3">
        <f t="shared" si="8"/>
        <v>508224.10000000003</v>
      </c>
      <c r="AB15" s="3">
        <f t="shared" si="9"/>
        <v>96562.579000000012</v>
      </c>
      <c r="AC15" s="3">
        <v>5178803</v>
      </c>
      <c r="AD15" s="34">
        <f t="shared" si="11"/>
        <v>5178803</v>
      </c>
      <c r="AE15" s="6">
        <f t="shared" si="12"/>
        <v>5180333.4513333337</v>
      </c>
      <c r="AF15" s="5">
        <f t="shared" si="13"/>
        <v>5180333.4513333337</v>
      </c>
    </row>
    <row r="16" spans="2:32" ht="12.6" customHeight="1" x14ac:dyDescent="0.3">
      <c r="B16" s="11">
        <v>7</v>
      </c>
      <c r="C16" s="23" t="s">
        <v>30</v>
      </c>
      <c r="D16" s="21">
        <v>1</v>
      </c>
      <c r="E16" s="26" t="s">
        <v>37</v>
      </c>
      <c r="F16" s="27">
        <v>10514850</v>
      </c>
      <c r="G16" s="22">
        <v>1051485</v>
      </c>
      <c r="H16" s="22">
        <v>11566335</v>
      </c>
      <c r="I16" s="22">
        <v>1156634</v>
      </c>
      <c r="J16" s="22">
        <v>219760</v>
      </c>
      <c r="K16" s="28">
        <v>11786095</v>
      </c>
      <c r="L16" s="4">
        <v>10509600</v>
      </c>
      <c r="M16" s="3">
        <v>1500</v>
      </c>
      <c r="N16" s="3">
        <v>1051110</v>
      </c>
      <c r="O16" s="3">
        <f t="shared" si="0"/>
        <v>11562210</v>
      </c>
      <c r="P16" s="3">
        <f t="shared" si="1"/>
        <v>1156221</v>
      </c>
      <c r="Q16" s="3">
        <f t="shared" si="2"/>
        <v>219681.99</v>
      </c>
      <c r="R16" s="3">
        <f t="shared" si="3"/>
        <v>11781891.99</v>
      </c>
      <c r="S16" s="20">
        <f t="shared" si="4"/>
        <v>11781891.99</v>
      </c>
      <c r="T16" s="8">
        <v>10557165</v>
      </c>
      <c r="U16" s="25">
        <v>1055717</v>
      </c>
      <c r="V16" s="25">
        <f>T16*11%</f>
        <v>1161288.1499999999</v>
      </c>
      <c r="W16" s="25">
        <f t="shared" si="5"/>
        <v>220644.74849999999</v>
      </c>
      <c r="X16" s="25">
        <f t="shared" si="6"/>
        <v>11833526.748500001</v>
      </c>
      <c r="Y16" s="20">
        <f t="shared" si="7"/>
        <v>11833526.748500001</v>
      </c>
      <c r="Z16" s="4">
        <v>11560560</v>
      </c>
      <c r="AA16" s="3">
        <f t="shared" si="8"/>
        <v>1156056</v>
      </c>
      <c r="AB16" s="3">
        <f t="shared" si="9"/>
        <v>219650.64</v>
      </c>
      <c r="AC16" s="3">
        <f t="shared" si="10"/>
        <v>11780210.640000001</v>
      </c>
      <c r="AD16" s="34">
        <f t="shared" si="11"/>
        <v>11780210.640000001</v>
      </c>
      <c r="AE16" s="6">
        <f t="shared" si="12"/>
        <v>11798543.126166666</v>
      </c>
      <c r="AF16" s="5">
        <f t="shared" si="13"/>
        <v>11798543.126166666</v>
      </c>
    </row>
    <row r="17" spans="2:32" ht="12.6" customHeight="1" x14ac:dyDescent="0.3">
      <c r="B17" s="11">
        <v>8</v>
      </c>
      <c r="C17" s="23" t="s">
        <v>31</v>
      </c>
      <c r="D17" s="21">
        <v>1</v>
      </c>
      <c r="E17" s="26" t="s">
        <v>38</v>
      </c>
      <c r="F17" s="27">
        <v>10514850</v>
      </c>
      <c r="G17" s="22">
        <v>841188</v>
      </c>
      <c r="H17" s="22">
        <v>11356038</v>
      </c>
      <c r="I17" s="22">
        <v>1135604</v>
      </c>
      <c r="J17" s="22">
        <v>215765</v>
      </c>
      <c r="K17" s="28">
        <v>11571803</v>
      </c>
      <c r="L17" s="4">
        <v>10509600</v>
      </c>
      <c r="M17" s="3">
        <v>1500</v>
      </c>
      <c r="N17" s="3">
        <v>840888</v>
      </c>
      <c r="O17" s="3">
        <f t="shared" si="0"/>
        <v>11351988</v>
      </c>
      <c r="P17" s="3">
        <f t="shared" si="1"/>
        <v>1135198.8</v>
      </c>
      <c r="Q17" s="3">
        <f t="shared" si="2"/>
        <v>215687.772</v>
      </c>
      <c r="R17" s="3">
        <f t="shared" si="3"/>
        <v>11567675.772</v>
      </c>
      <c r="S17" s="20">
        <f t="shared" si="4"/>
        <v>11567675.772</v>
      </c>
      <c r="T17" s="8">
        <v>10557165</v>
      </c>
      <c r="U17" s="25">
        <v>844573</v>
      </c>
      <c r="V17" s="25">
        <v>1140174</v>
      </c>
      <c r="W17" s="25">
        <f t="shared" si="5"/>
        <v>216633.06</v>
      </c>
      <c r="X17" s="25">
        <f t="shared" si="6"/>
        <v>11618371.060000001</v>
      </c>
      <c r="Y17" s="20">
        <f t="shared" si="7"/>
        <v>11618371.060000001</v>
      </c>
      <c r="Z17" s="4">
        <v>11350368</v>
      </c>
      <c r="AA17" s="3">
        <f t="shared" si="8"/>
        <v>1135036.8</v>
      </c>
      <c r="AB17" s="3">
        <f t="shared" si="9"/>
        <v>215656.992</v>
      </c>
      <c r="AC17" s="3">
        <f t="shared" si="10"/>
        <v>11566024.992000001</v>
      </c>
      <c r="AD17" s="34">
        <f t="shared" si="11"/>
        <v>11566024.992000001</v>
      </c>
      <c r="AE17" s="6">
        <f t="shared" si="12"/>
        <v>11584023.941333333</v>
      </c>
      <c r="AF17" s="5">
        <f t="shared" si="13"/>
        <v>11584023.941333333</v>
      </c>
    </row>
    <row r="18" spans="2:32" ht="12.6" customHeight="1" x14ac:dyDescent="0.3">
      <c r="B18" s="11">
        <v>9</v>
      </c>
      <c r="C18" s="23" t="s">
        <v>32</v>
      </c>
      <c r="D18" s="21">
        <v>1</v>
      </c>
      <c r="E18" s="26" t="s">
        <v>39</v>
      </c>
      <c r="F18" s="27">
        <v>4709278</v>
      </c>
      <c r="G18" s="22">
        <v>376742</v>
      </c>
      <c r="H18" s="22">
        <v>5086020</v>
      </c>
      <c r="I18" s="22">
        <v>508602</v>
      </c>
      <c r="J18" s="22">
        <v>96634</v>
      </c>
      <c r="K18" s="28">
        <v>5182655</v>
      </c>
      <c r="L18" s="4">
        <v>4705778</v>
      </c>
      <c r="M18" s="3">
        <v>672</v>
      </c>
      <c r="N18" s="3">
        <v>376516</v>
      </c>
      <c r="O18" s="3">
        <f t="shared" si="0"/>
        <v>5082966</v>
      </c>
      <c r="P18" s="3">
        <f t="shared" si="1"/>
        <v>508296.60000000003</v>
      </c>
      <c r="Q18" s="3">
        <f t="shared" si="2"/>
        <v>96576.354000000007</v>
      </c>
      <c r="R18" s="3">
        <f t="shared" si="3"/>
        <v>5179542.3540000003</v>
      </c>
      <c r="S18" s="20">
        <f t="shared" si="4"/>
        <v>5179542.3540000003</v>
      </c>
      <c r="T18" s="8">
        <v>4709278</v>
      </c>
      <c r="U18" s="25">
        <v>376742</v>
      </c>
      <c r="V18" s="25">
        <v>508602</v>
      </c>
      <c r="W18" s="25">
        <f t="shared" si="5"/>
        <v>96634.38</v>
      </c>
      <c r="X18" s="25">
        <v>5182655</v>
      </c>
      <c r="Y18" s="20">
        <f t="shared" si="7"/>
        <v>5182655</v>
      </c>
      <c r="Z18" s="4">
        <v>5082241</v>
      </c>
      <c r="AA18" s="3">
        <f t="shared" si="8"/>
        <v>508224.10000000003</v>
      </c>
      <c r="AB18" s="3">
        <f t="shared" si="9"/>
        <v>96562.579000000012</v>
      </c>
      <c r="AC18" s="3">
        <v>5178803</v>
      </c>
      <c r="AD18" s="34">
        <f t="shared" si="11"/>
        <v>5178803</v>
      </c>
      <c r="AE18" s="6">
        <f t="shared" si="12"/>
        <v>5180333.4513333337</v>
      </c>
      <c r="AF18" s="5">
        <f t="shared" si="13"/>
        <v>5180333.4513333337</v>
      </c>
    </row>
    <row r="19" spans="2:32" ht="12.6" customHeight="1" x14ac:dyDescent="0.3">
      <c r="B19" s="11">
        <v>10</v>
      </c>
      <c r="C19" s="23" t="s">
        <v>33</v>
      </c>
      <c r="D19" s="21">
        <v>1</v>
      </c>
      <c r="E19" s="26" t="s">
        <v>39</v>
      </c>
      <c r="F19" s="27">
        <v>4709278</v>
      </c>
      <c r="G19" s="22">
        <v>376742</v>
      </c>
      <c r="H19" s="22">
        <v>5086020</v>
      </c>
      <c r="I19" s="22">
        <v>508602</v>
      </c>
      <c r="J19" s="22">
        <v>96634</v>
      </c>
      <c r="K19" s="28">
        <v>5182655</v>
      </c>
      <c r="L19" s="4">
        <v>4705778</v>
      </c>
      <c r="M19" s="3">
        <v>672</v>
      </c>
      <c r="N19" s="3">
        <v>376516</v>
      </c>
      <c r="O19" s="3">
        <f t="shared" si="0"/>
        <v>5082966</v>
      </c>
      <c r="P19" s="3">
        <f t="shared" si="1"/>
        <v>508296.60000000003</v>
      </c>
      <c r="Q19" s="3">
        <f t="shared" si="2"/>
        <v>96576.354000000007</v>
      </c>
      <c r="R19" s="3">
        <f t="shared" si="3"/>
        <v>5179542.3540000003</v>
      </c>
      <c r="S19" s="20">
        <f t="shared" si="4"/>
        <v>5179542.3540000003</v>
      </c>
      <c r="T19" s="8">
        <v>4709278</v>
      </c>
      <c r="U19" s="25">
        <v>376742</v>
      </c>
      <c r="V19" s="25">
        <v>508602</v>
      </c>
      <c r="W19" s="25">
        <f t="shared" si="5"/>
        <v>96634.38</v>
      </c>
      <c r="X19" s="25">
        <v>5182655</v>
      </c>
      <c r="Y19" s="20">
        <f t="shared" si="7"/>
        <v>5182655</v>
      </c>
      <c r="Z19" s="4">
        <v>5082241</v>
      </c>
      <c r="AA19" s="3">
        <f t="shared" si="8"/>
        <v>508224.10000000003</v>
      </c>
      <c r="AB19" s="3">
        <f t="shared" si="9"/>
        <v>96562.579000000012</v>
      </c>
      <c r="AC19" s="3">
        <v>5178803</v>
      </c>
      <c r="AD19" s="34">
        <f t="shared" si="11"/>
        <v>5178803</v>
      </c>
      <c r="AE19" s="6">
        <f t="shared" si="12"/>
        <v>5180333.4513333337</v>
      </c>
      <c r="AF19" s="5">
        <f t="shared" si="13"/>
        <v>5180333.4513333337</v>
      </c>
    </row>
    <row r="20" spans="2:32" ht="12.6" customHeight="1" x14ac:dyDescent="0.3">
      <c r="B20" s="11">
        <v>11</v>
      </c>
      <c r="C20" s="23" t="s">
        <v>34</v>
      </c>
      <c r="D20" s="21">
        <v>1</v>
      </c>
      <c r="E20" s="26" t="s">
        <v>37</v>
      </c>
      <c r="F20" s="27">
        <v>10514850</v>
      </c>
      <c r="G20" s="22">
        <v>1051485</v>
      </c>
      <c r="H20" s="22">
        <v>11566335</v>
      </c>
      <c r="I20" s="22">
        <v>1156634</v>
      </c>
      <c r="J20" s="22">
        <v>219760</v>
      </c>
      <c r="K20" s="28">
        <v>11786095</v>
      </c>
      <c r="L20" s="4">
        <v>10509600</v>
      </c>
      <c r="M20" s="3">
        <v>1500</v>
      </c>
      <c r="N20" s="3">
        <v>1051110</v>
      </c>
      <c r="O20" s="3">
        <f t="shared" si="0"/>
        <v>11562210</v>
      </c>
      <c r="P20" s="3">
        <f t="shared" si="1"/>
        <v>1156221</v>
      </c>
      <c r="Q20" s="3">
        <f t="shared" si="2"/>
        <v>219681.99</v>
      </c>
      <c r="R20" s="3">
        <f t="shared" si="3"/>
        <v>11781891.99</v>
      </c>
      <c r="S20" s="20">
        <f t="shared" si="4"/>
        <v>11781891.99</v>
      </c>
      <c r="T20" s="8">
        <v>10557165</v>
      </c>
      <c r="U20" s="25">
        <v>1055717</v>
      </c>
      <c r="V20" s="25">
        <f>T20*11%</f>
        <v>1161288.1499999999</v>
      </c>
      <c r="W20" s="25">
        <f t="shared" si="5"/>
        <v>220644.74849999999</v>
      </c>
      <c r="X20" s="25">
        <f t="shared" si="6"/>
        <v>11833526.748500001</v>
      </c>
      <c r="Y20" s="20">
        <f t="shared" si="7"/>
        <v>11833526.748500001</v>
      </c>
      <c r="Z20" s="4">
        <v>11560560</v>
      </c>
      <c r="AA20" s="3">
        <f t="shared" si="8"/>
        <v>1156056</v>
      </c>
      <c r="AB20" s="3">
        <f t="shared" si="9"/>
        <v>219650.64</v>
      </c>
      <c r="AC20" s="3">
        <f t="shared" si="10"/>
        <v>11780210.640000001</v>
      </c>
      <c r="AD20" s="34">
        <f t="shared" si="11"/>
        <v>11780210.640000001</v>
      </c>
      <c r="AE20" s="6">
        <f t="shared" si="12"/>
        <v>11798543.126166666</v>
      </c>
      <c r="AF20" s="5">
        <f t="shared" si="13"/>
        <v>11798543.126166666</v>
      </c>
    </row>
    <row r="21" spans="2:32" ht="12.6" customHeight="1" x14ac:dyDescent="0.3">
      <c r="B21" s="11">
        <v>12</v>
      </c>
      <c r="C21" s="23" t="s">
        <v>35</v>
      </c>
      <c r="D21" s="21">
        <v>1</v>
      </c>
      <c r="E21" s="26" t="s">
        <v>39</v>
      </c>
      <c r="F21" s="27">
        <v>4709278</v>
      </c>
      <c r="G21" s="22">
        <v>376742</v>
      </c>
      <c r="H21" s="22">
        <v>5086020</v>
      </c>
      <c r="I21" s="22">
        <v>508602</v>
      </c>
      <c r="J21" s="22">
        <v>96634</v>
      </c>
      <c r="K21" s="28">
        <v>5182655</v>
      </c>
      <c r="L21" s="4">
        <v>4705778</v>
      </c>
      <c r="M21" s="3">
        <v>672</v>
      </c>
      <c r="N21" s="3">
        <v>376516</v>
      </c>
      <c r="O21" s="3">
        <f t="shared" si="0"/>
        <v>5082966</v>
      </c>
      <c r="P21" s="3">
        <f t="shared" si="1"/>
        <v>508296.60000000003</v>
      </c>
      <c r="Q21" s="3">
        <f t="shared" si="2"/>
        <v>96576.354000000007</v>
      </c>
      <c r="R21" s="3">
        <f t="shared" si="3"/>
        <v>5179542.3540000003</v>
      </c>
      <c r="S21" s="20">
        <f t="shared" si="4"/>
        <v>5179542.3540000003</v>
      </c>
      <c r="T21" s="8">
        <v>4709278</v>
      </c>
      <c r="U21" s="25">
        <v>376742</v>
      </c>
      <c r="V21" s="25">
        <v>508602</v>
      </c>
      <c r="W21" s="25">
        <f t="shared" si="5"/>
        <v>96634.38</v>
      </c>
      <c r="X21" s="25">
        <v>5182655</v>
      </c>
      <c r="Y21" s="20">
        <f t="shared" si="7"/>
        <v>5182655</v>
      </c>
      <c r="Z21" s="4">
        <v>5082241</v>
      </c>
      <c r="AA21" s="3">
        <f t="shared" si="8"/>
        <v>508224.10000000003</v>
      </c>
      <c r="AB21" s="3">
        <f t="shared" si="9"/>
        <v>96562.579000000012</v>
      </c>
      <c r="AC21" s="3">
        <v>5178803</v>
      </c>
      <c r="AD21" s="34">
        <f t="shared" si="11"/>
        <v>5178803</v>
      </c>
      <c r="AE21" s="6">
        <f t="shared" si="12"/>
        <v>5180333.4513333337</v>
      </c>
      <c r="AF21" s="5">
        <f t="shared" si="13"/>
        <v>5180333.4513333337</v>
      </c>
    </row>
    <row r="22" spans="2:32" ht="21.75" customHeight="1" x14ac:dyDescent="0.3">
      <c r="B22" s="11">
        <v>13</v>
      </c>
      <c r="C22" s="23" t="s">
        <v>36</v>
      </c>
      <c r="D22" s="21">
        <v>3</v>
      </c>
      <c r="E22" s="26" t="s">
        <v>38</v>
      </c>
      <c r="F22" s="27">
        <v>4709278</v>
      </c>
      <c r="G22" s="22">
        <v>376742</v>
      </c>
      <c r="H22" s="22">
        <v>5086020</v>
      </c>
      <c r="I22" s="22">
        <v>508602</v>
      </c>
      <c r="J22" s="22">
        <v>96634</v>
      </c>
      <c r="K22" s="28">
        <v>5182654</v>
      </c>
      <c r="L22" s="4">
        <v>10509600</v>
      </c>
      <c r="M22" s="3">
        <v>1500</v>
      </c>
      <c r="N22" s="3">
        <v>840888</v>
      </c>
      <c r="O22" s="3">
        <f t="shared" si="0"/>
        <v>11351988</v>
      </c>
      <c r="P22" s="3">
        <f t="shared" si="1"/>
        <v>1135198.8</v>
      </c>
      <c r="Q22" s="3">
        <f t="shared" si="2"/>
        <v>215687.772</v>
      </c>
      <c r="R22" s="3">
        <f t="shared" si="3"/>
        <v>11567675.772</v>
      </c>
      <c r="S22" s="20">
        <f t="shared" si="4"/>
        <v>34703027.316</v>
      </c>
      <c r="T22" s="8">
        <v>10557165</v>
      </c>
      <c r="U22" s="25">
        <v>844573</v>
      </c>
      <c r="V22" s="25">
        <v>1140174</v>
      </c>
      <c r="W22" s="25">
        <f t="shared" si="5"/>
        <v>216633.06</v>
      </c>
      <c r="X22" s="25">
        <f t="shared" si="6"/>
        <v>11618371.060000001</v>
      </c>
      <c r="Y22" s="20">
        <f t="shared" si="7"/>
        <v>34855113.18</v>
      </c>
      <c r="Z22" s="4">
        <v>11350368</v>
      </c>
      <c r="AA22" s="3">
        <f t="shared" si="8"/>
        <v>1135036.8</v>
      </c>
      <c r="AB22" s="3">
        <f t="shared" si="9"/>
        <v>215656.992</v>
      </c>
      <c r="AC22" s="3">
        <f t="shared" si="10"/>
        <v>11566024.992000001</v>
      </c>
      <c r="AD22" s="34">
        <f t="shared" si="11"/>
        <v>34698074.976000004</v>
      </c>
      <c r="AE22" s="6">
        <f t="shared" si="12"/>
        <v>11584023.941333333</v>
      </c>
      <c r="AF22" s="5">
        <f t="shared" si="13"/>
        <v>34752071.824000001</v>
      </c>
    </row>
    <row r="23" spans="2:32" ht="21.75" customHeight="1" thickBot="1" x14ac:dyDescent="0.3">
      <c r="B23" s="11"/>
      <c r="C23" s="2" t="s">
        <v>56</v>
      </c>
      <c r="D23" s="40"/>
      <c r="E23" s="97"/>
      <c r="F23" s="67"/>
      <c r="G23" s="98"/>
      <c r="H23" s="98"/>
      <c r="I23" s="98"/>
      <c r="J23" s="98"/>
      <c r="K23" s="29">
        <f>SUM(K10:K22)</f>
        <v>112741426</v>
      </c>
      <c r="L23" s="69"/>
      <c r="M23" s="70"/>
      <c r="N23" s="70"/>
      <c r="O23" s="70"/>
      <c r="P23" s="70"/>
      <c r="Q23" s="70"/>
      <c r="R23" s="70"/>
      <c r="S23" s="31">
        <f>SUM(S10:S22)</f>
        <v>142217118.79000002</v>
      </c>
      <c r="T23" s="102"/>
      <c r="U23" s="103"/>
      <c r="V23" s="103"/>
      <c r="W23" s="103"/>
      <c r="X23" s="103"/>
      <c r="Y23" s="31">
        <f>SUM(Y10:Y22)</f>
        <v>142742452.66550002</v>
      </c>
      <c r="Z23" s="69"/>
      <c r="AA23" s="70"/>
      <c r="AB23" s="70"/>
      <c r="AC23" s="70"/>
      <c r="AD23" s="35">
        <v>142196824</v>
      </c>
      <c r="AE23" s="32"/>
      <c r="AF23" s="33">
        <f>SUM(AF10:AF22)</f>
        <v>142385464.43983334</v>
      </c>
    </row>
    <row r="24" spans="2:32" ht="9" thickBot="1" x14ac:dyDescent="0.3">
      <c r="B24" s="83"/>
      <c r="C24" s="84"/>
      <c r="D24" s="84"/>
      <c r="E24" s="84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9"/>
    </row>
    <row r="25" spans="2:32" ht="9" thickBot="1" x14ac:dyDescent="0.3">
      <c r="B25" s="85" t="s">
        <v>9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7"/>
    </row>
    <row r="26" spans="2:32" x14ac:dyDescent="0.15">
      <c r="B26" s="66">
        <v>1</v>
      </c>
      <c r="C26" s="15" t="s">
        <v>10</v>
      </c>
      <c r="D26" s="94" t="s">
        <v>71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5"/>
    </row>
    <row r="27" spans="2:32" x14ac:dyDescent="0.15">
      <c r="B27" s="39"/>
      <c r="C27" s="16" t="s">
        <v>16</v>
      </c>
      <c r="D27" s="89" t="s">
        <v>69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90"/>
    </row>
    <row r="28" spans="2:32" x14ac:dyDescent="0.15">
      <c r="B28" s="39"/>
      <c r="C28" s="16" t="s">
        <v>11</v>
      </c>
      <c r="D28" s="89" t="s">
        <v>70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90"/>
    </row>
    <row r="29" spans="2:32" x14ac:dyDescent="0.15">
      <c r="B29" s="39"/>
      <c r="C29" s="16" t="s">
        <v>12</v>
      </c>
      <c r="D29" s="96">
        <v>301226602</v>
      </c>
      <c r="E29" s="96"/>
      <c r="F29" s="96"/>
      <c r="G29" s="96"/>
      <c r="H29" s="96"/>
      <c r="I29" s="96"/>
      <c r="J29" s="96"/>
      <c r="K29" s="96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90"/>
    </row>
    <row r="30" spans="2:32" x14ac:dyDescent="0.15">
      <c r="B30" s="39"/>
      <c r="C30" s="16" t="s">
        <v>13</v>
      </c>
      <c r="D30" s="88">
        <v>44927</v>
      </c>
      <c r="E30" s="88"/>
      <c r="F30" s="88"/>
      <c r="G30" s="88"/>
      <c r="H30" s="88"/>
      <c r="I30" s="88"/>
      <c r="J30" s="88"/>
      <c r="K30" s="88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90"/>
    </row>
    <row r="31" spans="2:32" x14ac:dyDescent="0.15">
      <c r="B31" s="39"/>
      <c r="C31" s="16" t="s">
        <v>14</v>
      </c>
      <c r="D31" s="89" t="s">
        <v>72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90"/>
    </row>
    <row r="32" spans="2:32" ht="8.4" thickBot="1" x14ac:dyDescent="0.2">
      <c r="B32" s="67"/>
      <c r="C32" s="17" t="s">
        <v>15</v>
      </c>
      <c r="D32" s="91" t="s">
        <v>20</v>
      </c>
      <c r="E32" s="91"/>
      <c r="F32" s="91"/>
      <c r="G32" s="91"/>
      <c r="H32" s="91"/>
      <c r="I32" s="91"/>
      <c r="J32" s="91"/>
      <c r="K32" s="91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3"/>
    </row>
    <row r="33" spans="2:32" ht="9" thickBot="1" x14ac:dyDescent="0.3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9"/>
    </row>
    <row r="34" spans="2:32" x14ac:dyDescent="0.15">
      <c r="B34" s="66">
        <v>2</v>
      </c>
      <c r="C34" s="15" t="s">
        <v>10</v>
      </c>
      <c r="D34" s="80" t="s">
        <v>73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</row>
    <row r="35" spans="2:32" x14ac:dyDescent="0.15">
      <c r="B35" s="39"/>
      <c r="C35" s="16" t="s">
        <v>16</v>
      </c>
      <c r="D35" s="55" t="s">
        <v>74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7"/>
    </row>
    <row r="36" spans="2:32" x14ac:dyDescent="0.15">
      <c r="B36" s="39"/>
      <c r="C36" s="16" t="s">
        <v>11</v>
      </c>
      <c r="D36" s="55" t="s">
        <v>75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7"/>
    </row>
    <row r="37" spans="2:32" x14ac:dyDescent="0.15">
      <c r="B37" s="39"/>
      <c r="C37" s="16" t="s">
        <v>12</v>
      </c>
      <c r="D37" s="58">
        <v>92555568</v>
      </c>
      <c r="E37" s="59"/>
      <c r="F37" s="59"/>
      <c r="G37" s="59"/>
      <c r="H37" s="59"/>
      <c r="I37" s="59"/>
      <c r="J37" s="59"/>
      <c r="K37" s="59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7"/>
    </row>
    <row r="38" spans="2:32" x14ac:dyDescent="0.15">
      <c r="B38" s="39"/>
      <c r="C38" s="16" t="s">
        <v>13</v>
      </c>
      <c r="D38" s="60">
        <v>44927</v>
      </c>
      <c r="E38" s="61"/>
      <c r="F38" s="61"/>
      <c r="G38" s="61"/>
      <c r="H38" s="61"/>
      <c r="I38" s="61"/>
      <c r="J38" s="61"/>
      <c r="K38" s="61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</row>
    <row r="39" spans="2:32" x14ac:dyDescent="0.15">
      <c r="B39" s="39"/>
      <c r="C39" s="16" t="s">
        <v>14</v>
      </c>
      <c r="D39" s="55" t="s">
        <v>72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7"/>
    </row>
    <row r="40" spans="2:32" ht="8.4" thickBot="1" x14ac:dyDescent="0.2">
      <c r="B40" s="67"/>
      <c r="C40" s="17" t="s">
        <v>15</v>
      </c>
      <c r="D40" s="62" t="s">
        <v>20</v>
      </c>
      <c r="E40" s="63"/>
      <c r="F40" s="63"/>
      <c r="G40" s="63"/>
      <c r="H40" s="63"/>
      <c r="I40" s="63"/>
      <c r="J40" s="63"/>
      <c r="K40" s="63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5"/>
    </row>
    <row r="41" spans="2:32" ht="9" thickBot="1" x14ac:dyDescent="0.3"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3"/>
    </row>
    <row r="42" spans="2:32" ht="8.25" x14ac:dyDescent="0.25"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6"/>
    </row>
    <row r="43" spans="2:32" x14ac:dyDescent="0.15">
      <c r="B43" s="68">
        <v>1</v>
      </c>
      <c r="C43" s="18" t="s">
        <v>10</v>
      </c>
      <c r="D43" s="55" t="s">
        <v>21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7"/>
    </row>
    <row r="44" spans="2:32" x14ac:dyDescent="0.15">
      <c r="B44" s="68"/>
      <c r="C44" s="18" t="s">
        <v>16</v>
      </c>
      <c r="D44" s="55" t="s">
        <v>76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7"/>
    </row>
    <row r="45" spans="2:32" x14ac:dyDescent="0.15">
      <c r="B45" s="68"/>
      <c r="C45" s="18" t="s">
        <v>11</v>
      </c>
      <c r="D45" s="55" t="s">
        <v>77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7"/>
    </row>
    <row r="46" spans="2:32" x14ac:dyDescent="0.15">
      <c r="B46" s="68"/>
      <c r="C46" s="18" t="s">
        <v>12</v>
      </c>
      <c r="D46" s="58">
        <v>800520874</v>
      </c>
      <c r="E46" s="59"/>
      <c r="F46" s="59"/>
      <c r="G46" s="59"/>
      <c r="H46" s="59"/>
      <c r="I46" s="59"/>
      <c r="J46" s="59"/>
      <c r="K46" s="59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7"/>
    </row>
    <row r="47" spans="2:32" x14ac:dyDescent="0.15">
      <c r="B47" s="68"/>
      <c r="C47" s="18" t="s">
        <v>13</v>
      </c>
      <c r="D47" s="60">
        <v>45057</v>
      </c>
      <c r="E47" s="61"/>
      <c r="F47" s="61"/>
      <c r="G47" s="61"/>
      <c r="H47" s="61"/>
      <c r="I47" s="61"/>
      <c r="J47" s="61"/>
      <c r="K47" s="61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7"/>
    </row>
    <row r="48" spans="2:32" x14ac:dyDescent="0.15">
      <c r="B48" s="68"/>
      <c r="C48" s="18" t="s">
        <v>14</v>
      </c>
      <c r="D48" s="55" t="s">
        <v>78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7"/>
    </row>
    <row r="49" spans="2:32" ht="9" thickBot="1" x14ac:dyDescent="0.3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4"/>
    </row>
    <row r="50" spans="2:32" ht="33.75" customHeight="1" x14ac:dyDescent="0.3">
      <c r="B50" s="36" t="s">
        <v>79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8"/>
    </row>
    <row r="51" spans="2:32" ht="66.75" customHeight="1" x14ac:dyDescent="0.25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1"/>
    </row>
    <row r="52" spans="2:32" ht="8.25" x14ac:dyDescent="0.15">
      <c r="B52" s="10"/>
      <c r="C52" s="42" t="s">
        <v>17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4" t="s">
        <v>19</v>
      </c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1"/>
      <c r="AE52" s="44"/>
      <c r="AF52" s="45"/>
    </row>
    <row r="53" spans="2:32" ht="15.75" customHeight="1" thickBot="1" x14ac:dyDescent="0.3">
      <c r="B53" s="9"/>
      <c r="C53" s="43" t="s">
        <v>18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6" t="s">
        <v>80</v>
      </c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9"/>
      <c r="AE53" s="46"/>
      <c r="AF53" s="47"/>
    </row>
  </sheetData>
  <mergeCells count="59">
    <mergeCell ref="B2:AF2"/>
    <mergeCell ref="L8:S8"/>
    <mergeCell ref="Z8:AD8"/>
    <mergeCell ref="B8:B9"/>
    <mergeCell ref="C8:C9"/>
    <mergeCell ref="D8:D9"/>
    <mergeCell ref="F8:K8"/>
    <mergeCell ref="E8:E9"/>
    <mergeCell ref="B3:AF3"/>
    <mergeCell ref="B4:AF4"/>
    <mergeCell ref="B7:AF7"/>
    <mergeCell ref="AE8:AF8"/>
    <mergeCell ref="B5:C5"/>
    <mergeCell ref="B6:C6"/>
    <mergeCell ref="D5:AF5"/>
    <mergeCell ref="D6:AF6"/>
    <mergeCell ref="D23:E23"/>
    <mergeCell ref="F23:J23"/>
    <mergeCell ref="L23:R23"/>
    <mergeCell ref="T8:Y8"/>
    <mergeCell ref="T23:X23"/>
    <mergeCell ref="Z23:AC23"/>
    <mergeCell ref="B41:AF41"/>
    <mergeCell ref="B42:AF42"/>
    <mergeCell ref="B33:AF33"/>
    <mergeCell ref="D34:AF34"/>
    <mergeCell ref="D35:AF35"/>
    <mergeCell ref="B24:AF24"/>
    <mergeCell ref="B25:AF25"/>
    <mergeCell ref="D30:AF30"/>
    <mergeCell ref="D31:AF31"/>
    <mergeCell ref="D32:AF32"/>
    <mergeCell ref="B26:B32"/>
    <mergeCell ref="D26:AF26"/>
    <mergeCell ref="D27:AF27"/>
    <mergeCell ref="D28:AF28"/>
    <mergeCell ref="D29:AF29"/>
    <mergeCell ref="B49:AF49"/>
    <mergeCell ref="D36:AF36"/>
    <mergeCell ref="D37:AF37"/>
    <mergeCell ref="D38:AF38"/>
    <mergeCell ref="D39:AF39"/>
    <mergeCell ref="D40:AF40"/>
    <mergeCell ref="D43:AF43"/>
    <mergeCell ref="D44:AF44"/>
    <mergeCell ref="D45:AF45"/>
    <mergeCell ref="D46:AF46"/>
    <mergeCell ref="D47:AF47"/>
    <mergeCell ref="D48:AF48"/>
    <mergeCell ref="B34:B40"/>
    <mergeCell ref="B43:B48"/>
    <mergeCell ref="B50:AF50"/>
    <mergeCell ref="B51:AF51"/>
    <mergeCell ref="C52:O52"/>
    <mergeCell ref="C53:O53"/>
    <mergeCell ref="AE52:AF52"/>
    <mergeCell ref="AE53:AF53"/>
    <mergeCell ref="P53:AD53"/>
    <mergeCell ref="P52:AD52"/>
  </mergeCells>
  <hyperlinks>
    <hyperlink ref="D32" r:id="rId1"/>
    <hyperlink ref="D40" r:id="rId2"/>
  </hyperlinks>
  <pageMargins left="0.23622047244094491" right="0.23622047244094491" top="0.74803149606299213" bottom="0.74803149606299213" header="0.31496062992125984" footer="0.31496062992125984"/>
  <pageSetup scale="60" orientation="landscape" r:id="rId3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zoomScaleNormal="100" workbookViewId="0">
      <selection activeCell="H40" sqref="H40"/>
    </sheetView>
  </sheetViews>
  <sheetFormatPr baseColWidth="10" defaultColWidth="11.44140625" defaultRowHeight="7.8" x14ac:dyDescent="0.3"/>
  <cols>
    <col min="1" max="1" width="11.44140625" style="1"/>
    <col min="2" max="2" width="5" style="1" customWidth="1"/>
    <col min="3" max="3" width="40.5546875" style="14" customWidth="1"/>
    <col min="4" max="4" width="5.88671875" style="1" customWidth="1"/>
    <col min="5" max="5" width="12.109375" style="1" customWidth="1"/>
    <col min="6" max="6" width="7.88671875" style="1" customWidth="1"/>
    <col min="7" max="7" width="7.109375" style="1" customWidth="1"/>
    <col min="8" max="8" width="8.33203125" style="1" customWidth="1"/>
    <col min="9" max="9" width="8.44140625" style="1" customWidth="1"/>
    <col min="10" max="10" width="8.5546875" style="1" customWidth="1"/>
    <col min="11" max="11" width="11.88671875" style="1" customWidth="1"/>
    <col min="12" max="16384" width="11.44140625" style="1"/>
  </cols>
  <sheetData>
    <row r="1" spans="2:12" ht="9" thickBot="1" x14ac:dyDescent="0.3">
      <c r="B1" s="13"/>
    </row>
    <row r="2" spans="2:12" ht="20.25" customHeight="1" x14ac:dyDescent="0.3">
      <c r="B2" s="104" t="s">
        <v>0</v>
      </c>
      <c r="C2" s="105" t="s">
        <v>1</v>
      </c>
      <c r="D2" s="105" t="s">
        <v>41</v>
      </c>
      <c r="E2" s="109" t="s">
        <v>23</v>
      </c>
      <c r="F2" s="99" t="s">
        <v>57</v>
      </c>
      <c r="G2" s="100"/>
      <c r="H2" s="100"/>
      <c r="I2" s="100"/>
      <c r="J2" s="100"/>
      <c r="K2" s="101"/>
    </row>
    <row r="3" spans="2:12" ht="15.6" x14ac:dyDescent="0.3">
      <c r="B3" s="104"/>
      <c r="C3" s="105"/>
      <c r="D3" s="105"/>
      <c r="E3" s="109"/>
      <c r="F3" s="30" t="s">
        <v>58</v>
      </c>
      <c r="G3" s="24" t="s">
        <v>50</v>
      </c>
      <c r="H3" s="24" t="s">
        <v>59</v>
      </c>
      <c r="I3" s="24" t="s">
        <v>46</v>
      </c>
      <c r="J3" s="24" t="s">
        <v>60</v>
      </c>
      <c r="K3" s="19" t="s">
        <v>56</v>
      </c>
    </row>
    <row r="4" spans="2:12" ht="12.6" customHeight="1" x14ac:dyDescent="0.3">
      <c r="B4" s="11">
        <v>1</v>
      </c>
      <c r="C4" s="23" t="s">
        <v>24</v>
      </c>
      <c r="D4" s="21">
        <v>1</v>
      </c>
      <c r="E4" s="26" t="s">
        <v>37</v>
      </c>
      <c r="F4" s="8"/>
      <c r="G4" s="25"/>
      <c r="H4" s="25"/>
      <c r="I4" s="25"/>
      <c r="J4" s="25"/>
      <c r="K4" s="20"/>
    </row>
    <row r="5" spans="2:12" ht="12.6" customHeight="1" x14ac:dyDescent="0.3">
      <c r="B5" s="11">
        <v>2</v>
      </c>
      <c r="C5" s="23" t="s">
        <v>25</v>
      </c>
      <c r="D5" s="21">
        <v>1</v>
      </c>
      <c r="E5" s="26" t="s">
        <v>38</v>
      </c>
      <c r="F5" s="8"/>
      <c r="G5" s="25"/>
      <c r="H5" s="25"/>
      <c r="I5" s="25"/>
      <c r="J5" s="25"/>
      <c r="K5" s="20"/>
    </row>
    <row r="6" spans="2:12" ht="12.6" customHeight="1" x14ac:dyDescent="0.3">
      <c r="B6" s="11">
        <v>3</v>
      </c>
      <c r="C6" s="23" t="s">
        <v>26</v>
      </c>
      <c r="D6" s="21">
        <v>1</v>
      </c>
      <c r="E6" s="26" t="s">
        <v>39</v>
      </c>
      <c r="F6" s="8"/>
      <c r="G6" s="25"/>
      <c r="H6" s="25"/>
      <c r="I6" s="25"/>
      <c r="J6" s="25"/>
      <c r="K6" s="20"/>
    </row>
    <row r="7" spans="2:12" ht="12.6" customHeight="1" x14ac:dyDescent="0.3">
      <c r="B7" s="11">
        <v>4</v>
      </c>
      <c r="C7" s="23" t="s">
        <v>27</v>
      </c>
      <c r="D7" s="21">
        <v>1</v>
      </c>
      <c r="E7" s="26" t="s">
        <v>38</v>
      </c>
      <c r="F7" s="8"/>
      <c r="G7" s="25"/>
      <c r="H7" s="25"/>
      <c r="I7" s="25"/>
      <c r="J7" s="25"/>
      <c r="K7" s="20"/>
    </row>
    <row r="8" spans="2:12" ht="12.6" customHeight="1" x14ac:dyDescent="0.3">
      <c r="B8" s="11">
        <v>5</v>
      </c>
      <c r="C8" s="23" t="s">
        <v>28</v>
      </c>
      <c r="D8" s="21">
        <v>1</v>
      </c>
      <c r="E8" s="26" t="s">
        <v>40</v>
      </c>
      <c r="F8" s="8"/>
      <c r="G8" s="25"/>
      <c r="H8" s="25"/>
      <c r="I8" s="25"/>
      <c r="J8" s="25"/>
      <c r="K8" s="20"/>
    </row>
    <row r="9" spans="2:12" ht="12.6" customHeight="1" x14ac:dyDescent="0.3">
      <c r="B9" s="11">
        <v>6</v>
      </c>
      <c r="C9" s="23" t="s">
        <v>29</v>
      </c>
      <c r="D9" s="21">
        <v>1</v>
      </c>
      <c r="E9" s="26" t="s">
        <v>39</v>
      </c>
      <c r="F9" s="8"/>
      <c r="G9" s="25"/>
      <c r="H9" s="25"/>
      <c r="I9" s="25"/>
      <c r="J9" s="25"/>
      <c r="K9" s="20"/>
    </row>
    <row r="10" spans="2:12" ht="12.6" customHeight="1" x14ac:dyDescent="0.3">
      <c r="B10" s="11">
        <v>7</v>
      </c>
      <c r="C10" s="23" t="s">
        <v>30</v>
      </c>
      <c r="D10" s="21">
        <v>1</v>
      </c>
      <c r="E10" s="26" t="s">
        <v>37</v>
      </c>
      <c r="F10" s="8"/>
      <c r="G10" s="25"/>
      <c r="H10" s="25"/>
      <c r="I10" s="25"/>
      <c r="J10" s="25"/>
      <c r="K10" s="20"/>
    </row>
    <row r="11" spans="2:12" ht="12.6" customHeight="1" x14ac:dyDescent="0.3">
      <c r="B11" s="11">
        <v>8</v>
      </c>
      <c r="C11" s="23" t="s">
        <v>31</v>
      </c>
      <c r="D11" s="21">
        <v>1</v>
      </c>
      <c r="E11" s="26" t="s">
        <v>38</v>
      </c>
      <c r="F11" s="8"/>
      <c r="G11" s="25"/>
      <c r="H11" s="25"/>
      <c r="I11" s="25"/>
      <c r="J11" s="25"/>
      <c r="K11" s="20"/>
    </row>
    <row r="12" spans="2:12" ht="12.6" customHeight="1" x14ac:dyDescent="0.3">
      <c r="B12" s="11">
        <v>9</v>
      </c>
      <c r="C12" s="23" t="s">
        <v>32</v>
      </c>
      <c r="D12" s="21">
        <v>1</v>
      </c>
      <c r="E12" s="26" t="s">
        <v>39</v>
      </c>
      <c r="F12" s="8"/>
      <c r="G12" s="25"/>
      <c r="H12" s="25"/>
      <c r="I12" s="25"/>
      <c r="J12" s="25"/>
      <c r="K12" s="20"/>
      <c r="L12" s="13"/>
    </row>
    <row r="13" spans="2:12" ht="12.6" customHeight="1" x14ac:dyDescent="0.3">
      <c r="B13" s="11">
        <v>10</v>
      </c>
      <c r="C13" s="23" t="s">
        <v>33</v>
      </c>
      <c r="D13" s="21">
        <v>1</v>
      </c>
      <c r="E13" s="26" t="s">
        <v>39</v>
      </c>
      <c r="F13" s="8"/>
      <c r="G13" s="25"/>
      <c r="H13" s="25"/>
      <c r="I13" s="25"/>
      <c r="J13" s="25"/>
      <c r="K13" s="20"/>
    </row>
    <row r="14" spans="2:12" ht="12.6" customHeight="1" x14ac:dyDescent="0.3">
      <c r="B14" s="11">
        <v>11</v>
      </c>
      <c r="C14" s="23" t="s">
        <v>34</v>
      </c>
      <c r="D14" s="21">
        <v>1</v>
      </c>
      <c r="E14" s="26" t="s">
        <v>37</v>
      </c>
      <c r="F14" s="8"/>
      <c r="G14" s="25"/>
      <c r="H14" s="25"/>
      <c r="I14" s="25"/>
      <c r="J14" s="25"/>
      <c r="K14" s="20"/>
    </row>
    <row r="15" spans="2:12" ht="12.6" customHeight="1" x14ac:dyDescent="0.3">
      <c r="B15" s="11">
        <v>12</v>
      </c>
      <c r="C15" s="23" t="s">
        <v>35</v>
      </c>
      <c r="D15" s="21">
        <v>1</v>
      </c>
      <c r="E15" s="26" t="s">
        <v>39</v>
      </c>
      <c r="F15" s="8"/>
      <c r="G15" s="25"/>
      <c r="H15" s="25"/>
      <c r="I15" s="25"/>
      <c r="J15" s="25"/>
      <c r="K15" s="20"/>
    </row>
    <row r="16" spans="2:12" ht="21.75" customHeight="1" x14ac:dyDescent="0.3">
      <c r="B16" s="11">
        <v>13</v>
      </c>
      <c r="C16" s="23" t="s">
        <v>36</v>
      </c>
      <c r="D16" s="21">
        <v>3</v>
      </c>
      <c r="E16" s="26" t="s">
        <v>38</v>
      </c>
      <c r="F16" s="8"/>
      <c r="G16" s="25"/>
      <c r="H16" s="25"/>
      <c r="I16" s="25"/>
      <c r="J16" s="25"/>
      <c r="K16" s="20"/>
    </row>
    <row r="17" spans="2:12" ht="21.75" customHeight="1" thickBot="1" x14ac:dyDescent="0.3">
      <c r="B17" s="11"/>
      <c r="C17" s="2" t="s">
        <v>56</v>
      </c>
      <c r="D17" s="40"/>
      <c r="E17" s="97"/>
      <c r="F17" s="102"/>
      <c r="G17" s="103"/>
      <c r="H17" s="103"/>
      <c r="I17" s="103"/>
      <c r="J17" s="103"/>
      <c r="K17" s="31"/>
      <c r="L17" s="13"/>
    </row>
  </sheetData>
  <mergeCells count="7">
    <mergeCell ref="D17:E17"/>
    <mergeCell ref="F17:J17"/>
    <mergeCell ref="B2:B3"/>
    <mergeCell ref="C2:C3"/>
    <mergeCell ref="D2:D3"/>
    <mergeCell ref="E2:E3"/>
    <mergeCell ref="F2:K2"/>
  </mergeCells>
  <pageMargins left="0.23622047244094491" right="0.23622047244094491" top="0.74803149606299213" bottom="0.74803149606299213" header="0.31496062992125984" footer="0.31496062992125984"/>
  <pageSetup scale="60" orientation="landscape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 PRELIMINAR</vt:lpstr>
      <vt:lpstr>PROPUESTA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HRPL203</dc:creator>
  <cp:lastModifiedBy>HP</cp:lastModifiedBy>
  <cp:lastPrinted>2024-01-03T23:33:40Z</cp:lastPrinted>
  <dcterms:created xsi:type="dcterms:W3CDTF">2023-12-27T20:24:43Z</dcterms:created>
  <dcterms:modified xsi:type="dcterms:W3CDTF">2024-02-13T00:05:05Z</dcterms:modified>
</cp:coreProperties>
</file>